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Heraflux\Education\Presentations\Business\Journey to Becoming a Consultant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H3" i="1"/>
  <c r="H2" i="1"/>
  <c r="E10" i="1"/>
  <c r="E22" i="1"/>
  <c r="E7" i="1"/>
  <c r="E4" i="1"/>
  <c r="B20" i="1"/>
  <c r="H18" i="1" s="1"/>
  <c r="B19" i="1"/>
  <c r="H1" i="1" l="1"/>
  <c r="H7" i="1"/>
  <c r="H10" i="1" l="1"/>
  <c r="H11" i="1" s="1"/>
  <c r="H12" i="1" s="1"/>
  <c r="H17" i="1"/>
</calcChain>
</file>

<file path=xl/sharedStrings.xml><?xml version="1.0" encoding="utf-8"?>
<sst xmlns="http://schemas.openxmlformats.org/spreadsheetml/2006/main" count="48" uniqueCount="47">
  <si>
    <t>Work week (hours)</t>
  </si>
  <si>
    <t>Non-billable hours per week:</t>
  </si>
  <si>
    <t>Contracts:</t>
  </si>
  <si>
    <t>Expense handling:</t>
  </si>
  <si>
    <t>Invoicing &amp; collection:</t>
  </si>
  <si>
    <t>Admin:</t>
  </si>
  <si>
    <t>Prof Development:</t>
  </si>
  <si>
    <t>Annual nonbillable time:</t>
  </si>
  <si>
    <t>Conferences / classes:</t>
  </si>
  <si>
    <t>Time off (days):</t>
  </si>
  <si>
    <t>Annual billable hours:</t>
  </si>
  <si>
    <t>Biz dev / mktg:</t>
  </si>
  <si>
    <t>Annual work hours:</t>
  </si>
  <si>
    <t>Expenses:</t>
  </si>
  <si>
    <t>Biz insurance</t>
  </si>
  <si>
    <t>Internet</t>
  </si>
  <si>
    <t>Expenses</t>
  </si>
  <si>
    <t>Operations (yearly)</t>
  </si>
  <si>
    <t>Legal</t>
  </si>
  <si>
    <t>Office / computer equipment</t>
  </si>
  <si>
    <t>Phone</t>
  </si>
  <si>
    <t>Other</t>
  </si>
  <si>
    <t>Training/education</t>
  </si>
  <si>
    <t>Non-billable travel</t>
  </si>
  <si>
    <t>Marketing / sales</t>
  </si>
  <si>
    <t>Non-billable meals</t>
  </si>
  <si>
    <t>Benefits</t>
  </si>
  <si>
    <t>Personal insurance</t>
  </si>
  <si>
    <t>Savings / retirement</t>
  </si>
  <si>
    <t>Conference / education</t>
  </si>
  <si>
    <t>Prof. Services</t>
  </si>
  <si>
    <t>Web site / online</t>
  </si>
  <si>
    <t>Target income goal (gross):</t>
  </si>
  <si>
    <t>Billable rate:</t>
  </si>
  <si>
    <t>Yearly income (gross):</t>
  </si>
  <si>
    <t>Tax rate:</t>
  </si>
  <si>
    <t>Yearly income (after tax):</t>
  </si>
  <si>
    <t>10% increase in rate</t>
  </si>
  <si>
    <t>Yearly income (gross)</t>
  </si>
  <si>
    <t>Average work week billable:</t>
  </si>
  <si>
    <t>Questions to consider:</t>
  </si>
  <si>
    <t>Can you accurately expect the numer of billable hours per week to equal or exceed the values above?</t>
  </si>
  <si>
    <t>Can you market and draw in that volume of work on a steady pace throughout the year?</t>
  </si>
  <si>
    <t>Can you successfully negotiate a minimum of the billable rate on each and every project?</t>
  </si>
  <si>
    <t>Anticipated billable utilization:</t>
  </si>
  <si>
    <t>Adjusted billable rate:</t>
  </si>
  <si>
    <t>Actual annual billable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</si>
</sst>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Border="1"/>
    <xf numFmtId="0" fontId="0" fillId="4" borderId="1" xfId="0" applyFill="1" applyBorder="1"/>
    <xf numFmtId="44" fontId="0" fillId="4" borderId="1" xfId="1" applyFont="1" applyFill="1" applyBorder="1"/>
    <xf numFmtId="44" fontId="0" fillId="3" borderId="1" xfId="1" applyFont="1" applyFill="1" applyBorder="1"/>
    <xf numFmtId="44" fontId="0" fillId="2" borderId="1" xfId="1" applyFont="1" applyFill="1" applyBorder="1"/>
    <xf numFmtId="9" fontId="0" fillId="2" borderId="1" xfId="0" applyNumberFormat="1" applyFill="1" applyBorder="1"/>
    <xf numFmtId="44" fontId="0" fillId="2" borderId="1" xfId="0" applyNumberFormat="1" applyFill="1" applyBorder="1"/>
    <xf numFmtId="0" fontId="2" fillId="2" borderId="1" xfId="0" applyFont="1" applyFill="1" applyBorder="1"/>
    <xf numFmtId="0" fontId="3" fillId="0" borderId="0" xfId="0" applyFont="1"/>
    <xf numFmtId="44" fontId="2" fillId="2" borderId="1" xfId="1" applyFont="1" applyFill="1" applyBorder="1"/>
    <xf numFmtId="2" fontId="3" fillId="0" borderId="0" xfId="0" applyNumberFormat="1" applyFont="1"/>
    <xf numFmtId="0" fontId="0" fillId="0" borderId="2" xfId="0" applyBorder="1"/>
    <xf numFmtId="0" fontId="3" fillId="0" borderId="3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7" xfId="0" applyFont="1" applyBorder="1"/>
    <xf numFmtId="9" fontId="5" fillId="4" borderId="6" xfId="0" applyNumberFormat="1" applyFont="1" applyFill="1" applyBorder="1" applyAlignment="1">
      <alignment horizontal="right"/>
    </xf>
    <xf numFmtId="44" fontId="4" fillId="5" borderId="4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H16" sqref="H16"/>
    </sheetView>
  </sheetViews>
  <sheetFormatPr defaultRowHeight="15" x14ac:dyDescent="0.25"/>
  <cols>
    <col min="1" max="1" width="26.7109375" customWidth="1"/>
    <col min="2" max="2" width="17" customWidth="1"/>
    <col min="4" max="4" width="28.85546875" customWidth="1"/>
    <col min="5" max="5" width="21.28515625" customWidth="1"/>
    <col min="7" max="7" width="28.28515625" customWidth="1"/>
    <col min="8" max="8" width="13.5703125" customWidth="1"/>
  </cols>
  <sheetData>
    <row r="1" spans="1:8" x14ac:dyDescent="0.25">
      <c r="A1" t="s">
        <v>32</v>
      </c>
      <c r="B1" s="5">
        <v>80000</v>
      </c>
      <c r="D1" s="10" t="s">
        <v>16</v>
      </c>
      <c r="G1" s="1" t="s">
        <v>33</v>
      </c>
      <c r="H1" s="11">
        <f>(B1+SUM(E3:E38))/B20</f>
        <v>75.103686635944698</v>
      </c>
    </row>
    <row r="2" spans="1:8" x14ac:dyDescent="0.25">
      <c r="D2" s="1" t="s">
        <v>17</v>
      </c>
      <c r="G2" t="s">
        <v>34</v>
      </c>
      <c r="H2" s="6">
        <f>((B1+SUM(E3:E38))/B20)*B20</f>
        <v>130380</v>
      </c>
    </row>
    <row r="3" spans="1:8" x14ac:dyDescent="0.25">
      <c r="A3" t="s">
        <v>0</v>
      </c>
      <c r="B3" s="3">
        <v>50</v>
      </c>
      <c r="D3" t="s">
        <v>14</v>
      </c>
      <c r="E3" s="4">
        <v>2300</v>
      </c>
      <c r="G3" t="s">
        <v>13</v>
      </c>
      <c r="H3" s="6">
        <f>SUM(E:E)</f>
        <v>50380</v>
      </c>
    </row>
    <row r="4" spans="1:8" x14ac:dyDescent="0.25">
      <c r="D4" t="s">
        <v>15</v>
      </c>
      <c r="E4" s="4">
        <f>120*12</f>
        <v>1440</v>
      </c>
    </row>
    <row r="5" spans="1:8" x14ac:dyDescent="0.25">
      <c r="A5" t="s">
        <v>1</v>
      </c>
      <c r="D5" t="s">
        <v>19</v>
      </c>
      <c r="E5" s="4">
        <v>2500</v>
      </c>
      <c r="G5" t="s">
        <v>35</v>
      </c>
      <c r="H5" s="7">
        <v>0.25</v>
      </c>
    </row>
    <row r="6" spans="1:8" x14ac:dyDescent="0.25">
      <c r="A6" t="s">
        <v>11</v>
      </c>
      <c r="B6" s="3">
        <v>3</v>
      </c>
      <c r="D6" t="s">
        <v>18</v>
      </c>
      <c r="E6" s="4">
        <v>6000</v>
      </c>
    </row>
    <row r="7" spans="1:8" x14ac:dyDescent="0.25">
      <c r="A7" t="s">
        <v>2</v>
      </c>
      <c r="B7" s="3">
        <v>1</v>
      </c>
      <c r="D7" t="s">
        <v>20</v>
      </c>
      <c r="E7" s="4">
        <f>(150+40)*12</f>
        <v>2280</v>
      </c>
      <c r="G7" t="s">
        <v>36</v>
      </c>
      <c r="H7" s="6">
        <f>(H2-H3)*(1-H5)</f>
        <v>60000</v>
      </c>
    </row>
    <row r="8" spans="1:8" x14ac:dyDescent="0.25">
      <c r="A8" t="s">
        <v>3</v>
      </c>
      <c r="B8" s="3">
        <v>1</v>
      </c>
      <c r="D8" t="s">
        <v>21</v>
      </c>
      <c r="E8" s="4">
        <v>5000</v>
      </c>
    </row>
    <row r="9" spans="1:8" x14ac:dyDescent="0.25">
      <c r="A9" t="s">
        <v>4</v>
      </c>
      <c r="B9" s="3">
        <v>1</v>
      </c>
      <c r="D9" t="s">
        <v>30</v>
      </c>
      <c r="E9" s="4">
        <v>2000</v>
      </c>
    </row>
    <row r="10" spans="1:8" x14ac:dyDescent="0.25">
      <c r="A10" t="s">
        <v>5</v>
      </c>
      <c r="B10" s="3">
        <v>4</v>
      </c>
      <c r="D10" t="s">
        <v>31</v>
      </c>
      <c r="E10" s="4">
        <f>(10+20)*12</f>
        <v>360</v>
      </c>
      <c r="G10" t="s">
        <v>37</v>
      </c>
      <c r="H10" s="8">
        <f>H1*1.1</f>
        <v>82.614055299539174</v>
      </c>
    </row>
    <row r="11" spans="1:8" x14ac:dyDescent="0.25">
      <c r="A11" t="s">
        <v>6</v>
      </c>
      <c r="B11" s="3">
        <v>2</v>
      </c>
      <c r="G11" t="s">
        <v>38</v>
      </c>
      <c r="H11" s="8">
        <f>H10*B20</f>
        <v>143418</v>
      </c>
    </row>
    <row r="12" spans="1:8" x14ac:dyDescent="0.25">
      <c r="B12" s="2"/>
      <c r="G12" t="s">
        <v>36</v>
      </c>
      <c r="H12" s="6">
        <f>(H11-H3)*(1-H5)</f>
        <v>69778.5</v>
      </c>
    </row>
    <row r="13" spans="1:8" x14ac:dyDescent="0.25">
      <c r="A13" t="s">
        <v>7</v>
      </c>
      <c r="D13" s="1" t="s">
        <v>22</v>
      </c>
    </row>
    <row r="14" spans="1:8" x14ac:dyDescent="0.25">
      <c r="A14" t="s">
        <v>9</v>
      </c>
      <c r="B14" s="3">
        <v>20</v>
      </c>
      <c r="D14" t="s">
        <v>23</v>
      </c>
      <c r="E14" s="4">
        <v>6000</v>
      </c>
    </row>
    <row r="15" spans="1:8" ht="15.75" thickBot="1" x14ac:dyDescent="0.3">
      <c r="A15" t="s">
        <v>8</v>
      </c>
      <c r="B15" s="3">
        <v>10</v>
      </c>
      <c r="D15" t="s">
        <v>24</v>
      </c>
      <c r="E15" s="4">
        <v>5000</v>
      </c>
    </row>
    <row r="16" spans="1:8" ht="24" thickBot="1" x14ac:dyDescent="0.4">
      <c r="D16" t="s">
        <v>25</v>
      </c>
      <c r="E16" s="4">
        <v>1000</v>
      </c>
      <c r="G16" s="15" t="s">
        <v>44</v>
      </c>
      <c r="H16" s="18">
        <v>0.6</v>
      </c>
    </row>
    <row r="17" spans="1:10" ht="21.75" thickBot="1" x14ac:dyDescent="0.4">
      <c r="D17" t="s">
        <v>29</v>
      </c>
      <c r="E17" s="4">
        <v>2500</v>
      </c>
      <c r="G17" s="14" t="s">
        <v>45</v>
      </c>
      <c r="H17" s="19">
        <f>(1/H16)*H1</f>
        <v>125.17281105990783</v>
      </c>
    </row>
    <row r="18" spans="1:10" ht="15.75" thickBot="1" x14ac:dyDescent="0.3">
      <c r="A18" t="s">
        <v>39</v>
      </c>
      <c r="B18" s="12">
        <f>B3-SUM(B6:B11)-(SUM(B14:B15)*8)/52</f>
        <v>33.384615384615387</v>
      </c>
      <c r="G18" s="16" t="s">
        <v>46</v>
      </c>
      <c r="H18" s="17">
        <f>B20*H16</f>
        <v>1041.5999999999999</v>
      </c>
    </row>
    <row r="19" spans="1:10" x14ac:dyDescent="0.25">
      <c r="A19" t="s">
        <v>12</v>
      </c>
      <c r="B19" s="9">
        <f>52*B3</f>
        <v>2600</v>
      </c>
    </row>
    <row r="20" spans="1:10" x14ac:dyDescent="0.25">
      <c r="A20" t="s">
        <v>10</v>
      </c>
      <c r="B20" s="9">
        <f>B19-8*(SUM(B13:B15))-52*(SUM(B5:B11))</f>
        <v>1736</v>
      </c>
      <c r="D20" s="1" t="s">
        <v>26</v>
      </c>
    </row>
    <row r="21" spans="1:10" x14ac:dyDescent="0.25">
      <c r="D21" t="s">
        <v>27</v>
      </c>
      <c r="E21" s="4">
        <v>8000</v>
      </c>
    </row>
    <row r="22" spans="1:10" x14ac:dyDescent="0.25">
      <c r="D22" t="s">
        <v>28</v>
      </c>
      <c r="E22" s="4">
        <f>500*12</f>
        <v>6000</v>
      </c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t="s">
        <v>40</v>
      </c>
    </row>
    <row r="26" spans="1:10" x14ac:dyDescent="0.25">
      <c r="A26" t="s">
        <v>41</v>
      </c>
    </row>
    <row r="27" spans="1:10" x14ac:dyDescent="0.25">
      <c r="A27" t="s">
        <v>42</v>
      </c>
    </row>
    <row r="28" spans="1:10" x14ac:dyDescent="0.25">
      <c r="A28" t="s">
        <v>43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Klee</dc:creator>
  <cp:lastModifiedBy>David Klee</cp:lastModifiedBy>
  <dcterms:created xsi:type="dcterms:W3CDTF">2015-04-06T00:37:36Z</dcterms:created>
  <dcterms:modified xsi:type="dcterms:W3CDTF">2015-04-08T17:04:56Z</dcterms:modified>
</cp:coreProperties>
</file>